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<sst xmlns="http://schemas.openxmlformats.org/spreadsheetml/2006/main" count="1372" uniqueCount="236">
  <si>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</si>
  <si>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</si>
  <si>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</si>
  <si>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</si>
  <si>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</si>
  <si>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</si>
  <si>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</si>
  <si>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</si>
  <si>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</si>
  <si>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</si>
  <si>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</si>
  <si>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</si>
  <si>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</si>
  <si>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</si>
  <si>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</si>
  <si>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</si>
  <si>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</si>
  <si>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</si>
  <si>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</si>
  <si>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</si>
  <si>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</si>
  <si>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</si>
  <si>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</si>
  <si>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</si>
  <si>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</si>
  <si>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</si>
  <si>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</si>
  <si>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</si>
  <si>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</si>
  <si>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</si>
  <si>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</si>
  <si>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</si>
  <si>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</si>
  <si>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</si>
  <si>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</si>
  <si>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</si>
  <si>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</si>
  <si>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</si>
  <si>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</si>
  <si>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</si>
  <si>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</si>
  <si>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</si>
  <si>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</si>
  <si>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</si>
  <si>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</si>
  <si>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</si>
  <si>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</si>
  <si>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</si>
  <si>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</si>
  <si>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</si>
  <si>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</si>
  <si>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</si>
  <si>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</si>
  <si>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</si>
  <si>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</si>
  <si>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</si>
  <si>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</si>
  <si>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</si>
  <si>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</si>
  <si>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</si>
  <si>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</si>
  <si>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</si>
  <si>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</si>
  <si>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</si>
  <si>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</si>
  <si>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</si>
  <si>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</si>
  <si>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</si>
  <si>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</si>
  <si>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</si>
  <si>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</si>
  <si>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</si>
  <si>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</si>
  <si>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</si>
  <si>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</si>
  <si>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</si>
  <si>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</si>
  <si>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</si>
  <si>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</si>
  <si>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</si>
  <si>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</si>
  <si>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</si>
  <si>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</si>
  <si>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</si>
  <si>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</si>
  <si>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</si>
  <si>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</si>
  <si>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</si>
  <si>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</si>
  <si>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</si>
  <si>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</si>
  <si>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</si>
  <si>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</si>
  <si>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</si>
  <si>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</si>
  <si>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</si>
  <si>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</si>
  <si>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</si>
  <si>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</si>
  <si>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</si>
  <si>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</si>
  <si>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</si>
  <si>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</si>
  <si>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</si>
  <si>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</si>
  <si>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</si>
  <si>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</si>
  <si>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</si>
  <si>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</si>
  <si>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</si>
  <si>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</si>
  <si>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</si>
  <si>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</si>
  <si>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</si>
  <si>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</si>
  <si>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</si>
  <si>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</si>
  <si>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</si>
  <si>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</si>
  <si>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</si>
  <si>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</si>
  <si>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</si>
  <si>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</si>
  <si>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</si>
  <si>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</si>
  <si>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</si>
  <si>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</si>
  <si>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</si>
  <si>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</si>
  <si>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</si>
  <si>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</si>
  <si>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</si>
  <si>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</si>
  <si>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</si>
  <si>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</si>
  <si>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</si>
  <si>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</si>
  <si>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</si>
  <si>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</si>
  <si>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</si>
  <si>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</si>
  <si>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</si>
  <si>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</si>
  <si>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</si>
  <si>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</si>
  <si>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</si>
  <si>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</si>
  <si>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</si>
  <si>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</si>
  <si>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</si>
  <si>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</si>
  <si>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</si>
  <si>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</si>
  <si>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</si>
  <si>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</si>
  <si>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</si>
  <si>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</si>
  <si>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</si>
  <si>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</si>
  <si>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</si>
  <si>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</si>
  <si>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</si>
  <si>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</si>
  <si>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</si>
  <si>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</si>
  <si>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</si>
  <si>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</si>
  <si>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</si>
  <si>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</si>
  <si>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</si>
  <si>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</si>
  <si>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</si>
  <si>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</si>
  <si>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</si>
  <si>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</si>
  <si>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</si>
  <si>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</si>
  <si>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</si>
  <si>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</si>
  <si>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</si>
  <si>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</si>
  <si>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</si>
  <si>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</si>
  <si>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</si>
  <si>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</si>
  <si>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</si>
  <si>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</si>
  <si>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</si>
  <si>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</si>
  <si>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</si>
  <si>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</si>
  <si>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</si>
  <si>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</si>
  <si>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</si>
  <si>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</si>
  <si>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</si>
  <si>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</si>
  <si>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</si>
  <si>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</si>
  <si>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</si>
  <si>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</si>
  <si>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</si>
  <si>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</si>
  <si>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</si>
  <si>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</si>
  <si>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</si>
  <si>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</si>
  <si>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</si>
  <si>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</si>
  <si>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</si>
  <si>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</si>
  <si>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</si>
  <si>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</si>
  <si>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</si>
  <si>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</si>
  <si>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</si>
  <si>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</si>
  <si>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</si>
  <si>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</si>
  <si>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</si>
  <si>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</si>
  <si>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</si>
  <si>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</si>
  <si>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</si>
  <si>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</si>
  <si>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</si>
  <si>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</si>
  <si>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</si>
  <si>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</si>
  <si>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</si>
  <si>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</si>
  <si>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</si>
  <si>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</si>
  <si>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</si>
  <si>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</si>
  <si>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11.08.17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</si>
</sst>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762407.26</v>
      </c>
      <c r="G8" s="151">
        <f>#N/A</f>
        <v>-114594.34999999998</v>
      </c>
      <c r="H8" s="152">
        <f>F8/E8*100</f>
        <v>90.13917763207677</v>
      </c>
      <c r="I8" s="153">
        <f>F8-D8</f>
        <v>-536043.8400000001</v>
      </c>
      <c r="J8" s="153">
        <f>F8/D8*100</f>
        <v>58.716670962810994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36834.48999999999</v>
      </c>
      <c r="P8" s="151">
        <f>O8-N8</f>
        <v>-81636.51000000001</v>
      </c>
      <c r="Q8" s="151">
        <f>O8/N8*100</f>
        <v>31.091566712528795</v>
      </c>
      <c r="R8" s="15">
        <f>R9+R15+R18+R19+R23</f>
        <v>102514</v>
      </c>
      <c r="S8" s="15">
        <f>O8-R8</f>
        <v>-65679.51000000001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444032.6</v>
      </c>
      <c r="G9" s="150">
        <f>#N/A</f>
        <v>-58978</v>
      </c>
      <c r="H9" s="157">
        <f>F9/E9*100</f>
        <v>92.26843155182445</v>
      </c>
      <c r="I9" s="158">
        <f>F9-D9</f>
        <v>-322612.4</v>
      </c>
      <c r="J9" s="158">
        <f>F9/D9*100</f>
        <v>57.91893249157041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24389.5</v>
      </c>
      <c r="P9" s="161">
        <f>O9-N9</f>
        <v>-40310.5</v>
      </c>
      <c r="Q9" s="158">
        <f>O9/N9*100</f>
        <v>37.69629057187017</v>
      </c>
      <c r="R9" s="100">
        <v>71000</v>
      </c>
      <c r="S9" s="100">
        <f>O9-R9</f>
        <v>-46610.5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06">
        <f>#N/A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06">
        <f>#N/A</f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06">
        <f>#N/A</f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06">
        <f>#N/A</f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06">
        <f>#N/A</f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76.8</v>
      </c>
      <c r="G15" s="150">
        <f>#N/A</f>
        <v>-406.01</v>
      </c>
      <c r="H15" s="157">
        <f>F15/E15*100</f>
        <v>17.02882483370288</v>
      </c>
      <c r="I15" s="158">
        <f>#N/A</f>
        <v>-506.01</v>
      </c>
      <c r="J15" s="158">
        <f>F15/D15*100</f>
        <v>13.93829401088929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31.809999999999995</v>
      </c>
      <c r="P15" s="161">
        <f>#N/A</f>
        <v>-110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>#N/A</f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>#N/A</f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59645.270000000004</v>
      </c>
      <c r="G19" s="162">
        <f>#N/A</f>
        <v>-23591.33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244.97000000000116</v>
      </c>
      <c r="P19" s="167">
        <f>#N/A</f>
        <v>-11891.630000000005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36592.9</v>
      </c>
      <c r="G20" s="253">
        <f>#N/A</f>
        <v>-13043.699999999997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244.90000000000146</v>
      </c>
      <c r="P20" s="166">
        <f>#N/A</f>
        <v>-6941.699999999997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>#N/A</f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6">
        <f>#N/A</f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>#N/A</f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6">
        <f>#N/A</f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258504.59999999998</v>
      </c>
      <c r="G23" s="150">
        <f>#N/A</f>
        <v>-31677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12139.169999999984</v>
      </c>
      <c r="P23" s="161">
        <f>#N/A</f>
        <v>-38753.22999999998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122635.29999999999</v>
      </c>
      <c r="G24" s="150">
        <f>#N/A</f>
        <v>-16270.800000000003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2000.5999999999913</v>
      </c>
      <c r="P24" s="161">
        <f>#N/A</f>
        <v>-16834.600000000006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16147.8</v>
      </c>
      <c r="G25" s="171">
        <f>#N/A</f>
        <v>-376.60000000000036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285.7999999999993</v>
      </c>
      <c r="P25" s="177">
        <f>#N/A</f>
        <v>-1039.5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200">
        <f>#N/A</f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200">
        <f>#N/A</f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-69.7</v>
      </c>
      <c r="G28" s="171">
        <f>#N/A</f>
        <v>-402.6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-28.900000000000006</v>
      </c>
      <c r="P28" s="177">
        <f>#N/A</f>
        <v>-105</v>
      </c>
      <c r="Q28" s="174">
        <f>O28/N28*100</f>
        <v>-27.52380952380953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106557.2</v>
      </c>
      <c r="G29" s="171">
        <f>#N/A</f>
        <v>-15491.600000000006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1743.699999999997</v>
      </c>
      <c r="P29" s="177">
        <f>#N/A</f>
        <v>-15690.100000000006</v>
      </c>
      <c r="Q29" s="174">
        <f>O29/N29*100</f>
        <v>10.75362318840578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200">
        <f>#N/A</f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200">
        <f>#N/A</f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94.4</v>
      </c>
      <c r="G33" s="150">
        <f>#N/A</f>
        <v>16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1.0983129726585223</v>
      </c>
      <c r="N33" s="157">
        <f>E33-липень!E33</f>
        <v>15.999999999999993</v>
      </c>
      <c r="O33" s="160">
        <f>F33-липень!F33</f>
        <v>7.950000000000003</v>
      </c>
      <c r="P33" s="161">
        <f>#N/A</f>
        <v>-14.850000000000001</v>
      </c>
      <c r="Q33" s="158">
        <f>O33/N33*100</f>
        <v>49.68750000000004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-34.3</v>
      </c>
      <c r="G34" s="150">
        <f>#N/A</f>
        <v>-34.3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0.22831658124209545</v>
      </c>
      <c r="N34" s="157">
        <f>E34-липень!E34</f>
        <v>0</v>
      </c>
      <c r="O34" s="160">
        <f>F34-липень!F34</f>
        <v>0.6200000000000045</v>
      </c>
      <c r="P34" s="161">
        <f>#N/A</f>
        <v>0.6200000000000045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135809</v>
      </c>
      <c r="G35" s="162">
        <f>#N/A</f>
        <v>-15388.100000000006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28749.880000000005</v>
      </c>
      <c r="M35" s="226">
        <f>F35/K35</f>
        <v>1.2685420915098127</v>
      </c>
      <c r="N35" s="157">
        <f>E35-липень!E35</f>
        <v>24250.000000000015</v>
      </c>
      <c r="O35" s="160">
        <f>F35-липень!F35</f>
        <v>10130</v>
      </c>
      <c r="P35" s="167">
        <f>#N/A</f>
        <v>-21904.40000000001</v>
      </c>
      <c r="Q35" s="165">
        <f>O35/N35*100</f>
        <v>41.77319587628863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44696.159999999996</v>
      </c>
      <c r="G41" s="287">
        <f>G42+G43+G44+G45+G46+G48+G50+G51+G52+G53+G54+G59+G60+G64+G47+G49</f>
        <v>3264.329999999998</v>
      </c>
      <c r="H41" s="152">
        <f>F41/E41*100</f>
        <v>110.15010781837225</v>
      </c>
      <c r="I41" s="153">
        <f>F41-D41</f>
        <v>-14328.840000000004</v>
      </c>
      <c r="J41" s="153">
        <f>F41/D41*100</f>
        <v>75.72411689961879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4232.57</v>
      </c>
      <c r="P41" s="151">
        <f>P42+P43+P44+P45+P46+P48+P50+P51+P52+P53+P54+P59+P60+P64</f>
        <v>-1998.7600000000007</v>
      </c>
      <c r="Q41" s="151">
        <f>O41/N41*100</f>
        <v>78.61677625469</v>
      </c>
      <c r="R41" s="15">
        <f>R42+R43+R44+R45+R46+R47+R48+R50+R51+R52+R53+R54+R59+R60+R64</f>
        <v>5598.5</v>
      </c>
      <c r="S41" s="15">
        <f>O41-R41</f>
        <v>-1365.9300000000003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2467.1</v>
      </c>
      <c r="G42" s="162">
        <f>F42-E42</f>
        <v>1987.1</v>
      </c>
      <c r="H42" s="164">
        <f>#N/A</f>
        <v>463.60416666666674</v>
      </c>
      <c r="I42" s="165">
        <f>F42-D42</f>
        <v>1887.1</v>
      </c>
      <c r="J42" s="165">
        <f>F42/D42*100</f>
        <v>425.3620689655172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261.77999999999975</v>
      </c>
      <c r="P42" s="167">
        <f>O42-N42</f>
        <v>41.779999999999745</v>
      </c>
      <c r="Q42" s="165">
        <f>#N/A</f>
        <v>9.08181818181819</v>
      </c>
      <c r="R42" s="37">
        <v>0</v>
      </c>
      <c r="S42" s="37">
        <f>O42-R42</f>
        <v>261.77999999999975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62">
        <f>#N/A</f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7">
        <f>#N/A</f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62">
        <f>#N/A</f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7">
        <f>#N/A</f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585.2</v>
      </c>
      <c r="G46" s="162">
        <f>#N/A</f>
        <v>392.20000000000005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39.60000000000002</v>
      </c>
      <c r="P46" s="167">
        <f>#N/A</f>
        <v>-3.3999999999999773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62">
        <f>#N/A</f>
        <v>3.030000000000001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7">
        <f>#N/A</f>
        <v>-6.799999999999997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757</v>
      </c>
      <c r="G48" s="162">
        <f>#N/A</f>
        <v>146.89999999999998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42.39999999999998</v>
      </c>
      <c r="P48" s="167">
        <f>#N/A</f>
        <v>-47.700000000000045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11595.2</v>
      </c>
      <c r="G50" s="162">
        <f>#N/A</f>
        <v>3141.6499999999996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811.2000000000007</v>
      </c>
      <c r="P50" s="167">
        <f>#N/A</f>
        <v>-602.3500000000004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338</v>
      </c>
      <c r="G51" s="162">
        <f>#N/A</f>
        <v>104.19999999999999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31.80000000000001</v>
      </c>
      <c r="P51" s="167">
        <f>#N/A</f>
        <v>-27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27.5</v>
      </c>
      <c r="G52" s="162">
        <f>#N/A</f>
        <v>11.5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1.5799999999999983</v>
      </c>
      <c r="P52" s="167">
        <f>#N/A</f>
        <v>-2.4200000000000017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62">
        <f>#N/A</f>
        <v>-514.5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7">
        <f>#N/A</f>
        <v>-50.63999999999987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517.2</v>
      </c>
      <c r="G54" s="162">
        <f>#N/A</f>
        <v>-293.3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37.900000000000034</v>
      </c>
      <c r="P54" s="167">
        <f>#N/A</f>
        <v>-82.60000000000002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06">
        <f>#N/A</f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06">
        <f>#N/A</f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5719.7</v>
      </c>
      <c r="G60" s="162">
        <f>#N/A</f>
        <v>-590.6999999999998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281.5</v>
      </c>
      <c r="P60" s="167">
        <f>#N/A</f>
        <v>-568.8999999999996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1320</v>
      </c>
      <c r="G62" s="162"/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90</v>
      </c>
      <c r="P62" s="166"/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62">
        <f>#N/A</f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7">
        <f>#N/A</f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62">
        <f>#N/A</f>
        <v>18.439999999999998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0</v>
      </c>
      <c r="P65" s="167">
        <f>#N/A</f>
        <v>-1.3000000000000007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807126.7100000001</v>
      </c>
      <c r="G67" s="151">
        <f>F67-E67</f>
        <v>-79272.08999999985</v>
      </c>
      <c r="H67" s="152">
        <f>F67/E67*100</f>
        <v>91.05683694517639</v>
      </c>
      <c r="I67" s="153">
        <f>F67-D67</f>
        <v>-550364.39</v>
      </c>
      <c r="J67" s="153">
        <f>F67/D67*100</f>
        <v>59.457237693860385</v>
      </c>
      <c r="K67" s="151">
        <f>K8+K41+K65+K66</f>
        <v>676523.55</v>
      </c>
      <c r="L67" s="153">
        <f>F67-K67</f>
        <v>130603.16000000003</v>
      </c>
      <c r="M67" s="219">
        <f>F67/K67</f>
        <v>1.193050426699854</v>
      </c>
      <c r="N67" s="151">
        <f>N8+N41+N65+N66</f>
        <v>123856.1</v>
      </c>
      <c r="O67" s="151">
        <f>O8+O41+O65+O66</f>
        <v>41067.05999999999</v>
      </c>
      <c r="P67" s="155">
        <f>O67-N67</f>
        <v>-82789.04000000001</v>
      </c>
      <c r="Q67" s="153">
        <f>O67/N67*100</f>
        <v>33.15707502496848</v>
      </c>
      <c r="R67" s="27">
        <f>R8+R41+R65+R66</f>
        <v>108115.7</v>
      </c>
      <c r="S67" s="280">
        <f>O67-R67</f>
        <v>-67048.64000000001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0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0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0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7015.9</v>
      </c>
      <c r="G78" s="162">
        <f t="shared" si="0"/>
        <v>-16884.1</v>
      </c>
      <c r="H78" s="164">
        <f>F78/E78*100</f>
        <v>29.355230125523015</v>
      </c>
      <c r="I78" s="167">
        <f>#N/A</f>
        <v>-72024.2</v>
      </c>
      <c r="J78" s="167">
        <f>F78/D78*100</f>
        <v>8.880886075949366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44.599999999999454</v>
      </c>
      <c r="P78" s="167">
        <f>#N/A</f>
        <v>-3845.5</v>
      </c>
      <c r="Q78" s="167">
        <f>O78/N78*100</f>
        <v>1.1584415584415442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0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12934.880000000001</v>
      </c>
      <c r="G80" s="185">
        <f t="shared" si="0"/>
        <v>-51803.119999999995</v>
      </c>
      <c r="H80" s="186">
        <f>F80/E80*100</f>
        <v>19.980351570947512</v>
      </c>
      <c r="I80" s="187">
        <f>#N/A</f>
        <v>-224324.25</v>
      </c>
      <c r="J80" s="187">
        <f>F80/D80*100</f>
        <v>5.452738984469267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45.599999999999454</v>
      </c>
      <c r="P80" s="187">
        <f>#N/A</f>
        <v>-11946.5</v>
      </c>
      <c r="Q80" s="187">
        <f>O80/N80*100</f>
        <v>0.38155802861684757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0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0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5127.8</v>
      </c>
      <c r="G83" s="162">
        <f t="shared" si="0"/>
        <v>-1265.4000000000005</v>
      </c>
      <c r="H83" s="164">
        <f>F83/E83*100</f>
        <v>80.20709503847839</v>
      </c>
      <c r="I83" s="167">
        <f>#N/A</f>
        <v>-3240.5</v>
      </c>
      <c r="J83" s="167">
        <f>F83/D83*100</f>
        <v>61.33732057416268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14.100000000000364</v>
      </c>
      <c r="P83" s="167">
        <f>O83-N83</f>
        <v>-1868.3000000000002</v>
      </c>
      <c r="Q83" s="190">
        <f>O83/N83*100</f>
        <v>0.7490437739056716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0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5165.99</v>
      </c>
      <c r="G85" s="185">
        <f t="shared" si="0"/>
        <v>-1231.210000000001</v>
      </c>
      <c r="H85" s="186">
        <f>F85/E85*100</f>
        <v>80.7539235915713</v>
      </c>
      <c r="I85" s="187">
        <f>#N/A</f>
        <v>-3242.3100000000004</v>
      </c>
      <c r="J85" s="187">
        <f>F85/D85*100</f>
        <v>61.49988095238095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14.100000000000364</v>
      </c>
      <c r="P85" s="185">
        <f>P81+P84+P82+P83</f>
        <v>-1868.3000000000002</v>
      </c>
      <c r="Q85" s="187">
        <f>O85/N85*100</f>
        <v>0.7490437739056716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0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18148.920000000002</v>
      </c>
      <c r="G88" s="192">
        <f>F88-E88</f>
        <v>-53012.67999999999</v>
      </c>
      <c r="H88" s="193">
        <f>F88/E88*100</f>
        <v>25.503811044158653</v>
      </c>
      <c r="I88" s="194">
        <f>F88-D88</f>
        <v>-227507.11</v>
      </c>
      <c r="J88" s="194">
        <f>F88/D88*100</f>
        <v>7.387939958160198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62.37999999999982</v>
      </c>
      <c r="P88" s="194">
        <f>#N/A</f>
        <v>-13824.7</v>
      </c>
      <c r="Q88" s="194">
        <f>O88/N88*100</f>
        <v>0.4508854354896986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825275.6300000001</v>
      </c>
      <c r="G89" s="192">
        <f>F89-E89</f>
        <v>-132284.7699999998</v>
      </c>
      <c r="H89" s="193">
        <f>F89/E89*100</f>
        <v>86.18522967324049</v>
      </c>
      <c r="I89" s="194">
        <f>F89-D89</f>
        <v>-777871.5</v>
      </c>
      <c r="J89" s="194">
        <f>F89/D89*100</f>
        <v>51.478470974775725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41129.43999999999</v>
      </c>
      <c r="P89" s="194">
        <f>#N/A</f>
        <v>-128900.27999999997</v>
      </c>
      <c r="Q89" s="194">
        <f>O89/N89*100</f>
        <v>29.870805012088642</v>
      </c>
      <c r="R89" s="27">
        <f>R67+R88</f>
        <v>112668.9</v>
      </c>
      <c r="S89" s="27">
        <f>S67+S88</f>
        <v>-71591.54000000001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13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6368.387692307693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42958</v>
      </c>
      <c r="D93" s="29">
        <v>2690.8</v>
      </c>
      <c r="G93" s="4" t="s">
        <v>58</v>
      </c>
      <c r="O93" s="306"/>
      <c r="P93" s="306"/>
    </row>
    <row r="94" spans="3:16" ht="15">
      <c r="C94" s="81">
        <v>42957</v>
      </c>
      <c r="D94" s="29">
        <v>2159.7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42956</v>
      </c>
      <c r="D95" s="29">
        <v>5292.2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40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1122.5</v>
      </c>
      <c r="G100" s="68">
        <f>G48+G51+G52</f>
        <v>262.59999999999997</v>
      </c>
      <c r="H100" s="69"/>
      <c r="I100" s="69"/>
      <c r="N100" s="29">
        <f>N48+N51+N52</f>
        <v>99</v>
      </c>
      <c r="O100" s="202">
        <f>O48+O51+O52</f>
        <v>75.77999999999999</v>
      </c>
      <c r="P100" s="29">
        <f>P48+P51+P52</f>
        <v>-77.12000000000005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764916.8500000001</v>
      </c>
      <c r="G102" s="29">
        <f>F102-E102</f>
        <v>-81386.94999999984</v>
      </c>
      <c r="H102" s="230">
        <f>F102/E102</f>
        <v>0.9038324653629113</v>
      </c>
      <c r="I102" s="29">
        <f>F102-D102</f>
        <v>-534131.75</v>
      </c>
      <c r="J102" s="230">
        <f>F102/D102</f>
        <v>0.588828508802519</v>
      </c>
      <c r="N102" s="29">
        <f>N9+N15+N17+N18+N19+N23+N42+N45+N65+N59</f>
        <v>118692.3</v>
      </c>
      <c r="O102" s="229">
        <f>O9+O15+O17+O18+O19+O23+O42+O45+O65+O59</f>
        <v>37097.87999999999</v>
      </c>
      <c r="P102" s="29">
        <f>O102-N102</f>
        <v>-81594.42000000001</v>
      </c>
      <c r="Q102" s="230">
        <f>O102/N102</f>
        <v>0.3125550688629337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42185.98999999999</v>
      </c>
      <c r="G103" s="29">
        <f>G43+G44+G46+G48+G50+G51+G52+G53+G54+G60+G64+G47</f>
        <v>1243.5199999999984</v>
      </c>
      <c r="H103" s="230">
        <f>F103/E103</f>
        <v>1.052150891632373</v>
      </c>
      <c r="I103" s="29">
        <f>I43+I44+I46+I48+I50+I51+I52+I53+I54+I60+I64+I47</f>
        <v>-17103.980000000003</v>
      </c>
      <c r="J103" s="230">
        <f>F103/D103</f>
        <v>0.7218375326175299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3969.1800000000007</v>
      </c>
      <c r="P103" s="29">
        <f>P43+P44+P46+P48+P50+P51+P52+P53+P54+P60+P64+P47</f>
        <v>-2047.3400000000004</v>
      </c>
      <c r="Q103" s="230">
        <f>O103/N103</f>
        <v>0.7686548665711299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38403.240000000005</v>
      </c>
      <c r="G111" s="192">
        <f>F111-E111</f>
        <v>-50860.419999999984</v>
      </c>
      <c r="H111" s="193">
        <f>F111/E111*100</f>
        <v>43.02225564132146</v>
      </c>
      <c r="I111" s="194">
        <f>F111-D111</f>
        <v>-279661.01</v>
      </c>
      <c r="J111" s="194">
        <f>F111/D111*100</f>
        <v>12.074051076158357</v>
      </c>
      <c r="K111" s="194">
        <v>3039.87</v>
      </c>
      <c r="L111" s="194">
        <f>F111-K111</f>
        <v>35363.37</v>
      </c>
      <c r="M111" s="269">
        <f>F111/K111</f>
        <v>12.633184971725766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845529.9500000001</v>
      </c>
      <c r="G112" s="192">
        <f>F112-E112</f>
        <v>-130132.5099999999</v>
      </c>
      <c r="H112" s="193">
        <f>F112/E112*100</f>
        <v>86.66213825629819</v>
      </c>
      <c r="I112" s="194">
        <f>F112-D112</f>
        <v>-830025.4</v>
      </c>
      <c r="J112" s="194">
        <f>F112/D112*100</f>
        <v>50.46266898912053</v>
      </c>
      <c r="K112" s="194">
        <f>K89+K111</f>
        <v>705212.41</v>
      </c>
      <c r="L112" s="194">
        <f>F112-K112</f>
        <v>140317.54000000004</v>
      </c>
      <c r="M112" s="269">
        <f>F112/K112</f>
        <v>1.1989720231951109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1391359.03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2" sqref="G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40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40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2017-08-14T06:49:06Z</cp:lastPrinted>
  <dcterms:created xsi:type="dcterms:W3CDTF">2003-07-28T11:27:56Z</dcterms:created>
  <dcterms:modified xsi:type="dcterms:W3CDTF">2017-08-14T06:49:26Z</dcterms:modified>
  <cp:category/>
  <cp:version/>
  <cp:contentType/>
  <cp:contentStatus/>
</cp:coreProperties>
</file>